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<sst xmlns="http://schemas.openxmlformats.org/spreadsheetml/2006/main" count="163" uniqueCount="112">
  <si>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</si>
  <si>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</si>
  <si>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</si>
  <si>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</si>
  <si>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</si>
  <si>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</si>
  <si>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</si>
  <si>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</si>
  <si>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</si>
  <si>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</si>
  <si>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</si>
  <si>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</si>
  <si>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</si>
  <si>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</si>
  <si>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</si>
  <si>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</si>
  <si>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</si>
  <si>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</si>
  <si>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</si>
  <si>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</si>
  <si>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</si>
  <si>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</si>
  <si>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</si>
  <si>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</si>
  <si>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</si>
  <si>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</si>
  <si>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</si>
  <si>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</si>
  <si>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</si>
  <si>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</si>
  <si>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</si>
  <si>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</si>
  <si>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</si>
  <si>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</si>
  <si>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</si>
  <si>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</si>
  <si>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</si>
  <si>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</si>
  <si>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</si>
  <si>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</si>
  <si>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</si>
  <si>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</si>
  <si>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</si>
  <si>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</si>
  <si>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</si>
  <si>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</si>
  <si>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</si>
  <si>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</si>
  <si>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</si>
  <si>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</si>
  <si>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</si>
  <si>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</si>
  <si>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</si>
  <si>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</si>
  <si>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</si>
  <si>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</si>
  <si>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</si>
  <si>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</si>
  <si>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</si>
  <si>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</si>
  <si>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</si>
  <si>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</si>
  <si>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</si>
  <si>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</si>
  <si>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</si>
  <si>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</si>
  <si>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</si>
  <si>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</si>
  <si>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</si>
  <si>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</si>
  <si>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</si>
  <si>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</si>
  <si>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</si>
  <si>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</si>
  <si>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</si>
  <si>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</si>
  <si>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</si>
  <si>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</si>
  <si>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</si>
  <si>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</si>
  <si>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</si>
  <si>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</si>
  <si>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</si>
  <si>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</si>
  <si>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</si>
  <si>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</si>
  <si>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</si>
  <si>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</si>
  <si>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</si>
  <si>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</si>
  <si>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</si>
  <si>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</si>
  <si>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</si>
  <si>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</si>
  <si>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</si>
  <si>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</si>
  <si>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</si>
  <si>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</si>
  <si>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</si>
  <si>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</si>
  <si>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</si>
  <si>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</si>
  <si>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</si>
  <si>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</si>
  <si>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</si>
  <si>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</si>
  <si>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</si>
  <si>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</si>
  <si>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</si>
  <si>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</si>
  <si>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</si>
  <si>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Аналіз використання коштів загального фонду міського бюджету станом на 12.06.2017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</si>
</sst>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26439052"/>
        <c:axId val="36624877"/>
      </c:bar3D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24877"/>
        <c:crosses val="autoZero"/>
        <c:auto val="1"/>
        <c:lblOffset val="100"/>
        <c:tickLblSkip val="1"/>
        <c:noMultiLvlLbl val="0"/>
      </c:catAx>
      <c:valAx>
        <c:axId val="36624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9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61188438"/>
        <c:axId val="13825031"/>
      </c:bar3D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25031"/>
        <c:crosses val="autoZero"/>
        <c:auto val="1"/>
        <c:lblOffset val="100"/>
        <c:tickLblSkip val="1"/>
        <c:noMultiLvlLbl val="0"/>
      </c:catAx>
      <c:valAx>
        <c:axId val="13825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57316416"/>
        <c:axId val="46085697"/>
      </c:bar3D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85697"/>
        <c:crosses val="autoZero"/>
        <c:auto val="1"/>
        <c:lblOffset val="100"/>
        <c:tickLblSkip val="1"/>
        <c:noMultiLvlLbl val="0"/>
      </c:catAx>
      <c:valAx>
        <c:axId val="46085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12118090"/>
        <c:axId val="41953947"/>
      </c:bar3D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3947"/>
        <c:crosses val="autoZero"/>
        <c:auto val="1"/>
        <c:lblOffset val="100"/>
        <c:tickLblSkip val="1"/>
        <c:noMultiLvlLbl val="0"/>
      </c:catAx>
      <c:valAx>
        <c:axId val="41953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42041204"/>
        <c:axId val="42826517"/>
      </c:bar3D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26517"/>
        <c:crosses val="autoZero"/>
        <c:auto val="1"/>
        <c:lblOffset val="100"/>
        <c:tickLblSkip val="2"/>
        <c:noMultiLvlLbl val="0"/>
      </c:catAx>
      <c:valAx>
        <c:axId val="42826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1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49894334"/>
        <c:axId val="46395823"/>
      </c:bar3D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14909224"/>
        <c:axId val="67074153"/>
      </c:bar3D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74153"/>
        <c:crosses val="autoZero"/>
        <c:auto val="1"/>
        <c:lblOffset val="100"/>
        <c:tickLblSkip val="1"/>
        <c:noMultiLvlLbl val="0"/>
      </c:catAx>
      <c:valAx>
        <c:axId val="6707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9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66796466"/>
        <c:axId val="64297283"/>
      </c:bar3D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97283"/>
        <c:crosses val="autoZero"/>
        <c:auto val="1"/>
        <c:lblOffset val="100"/>
        <c:tickLblSkip val="1"/>
        <c:noMultiLvlLbl val="0"/>
      </c:catAx>
      <c:valAx>
        <c:axId val="64297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41804636"/>
        <c:axId val="40697405"/>
      </c:bar3D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97405"/>
        <c:crosses val="autoZero"/>
        <c:auto val="1"/>
        <c:lblOffset val="100"/>
        <c:tickLblSkip val="1"/>
        <c:noMultiLvlLbl val="0"/>
      </c:catAx>
      <c:valAx>
        <c:axId val="40697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04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9" sqref="B14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379456.7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</f>
        <v>279083.1</v>
      </c>
      <c r="E6" s="3">
        <f>D6/D151*100</f>
        <v>40.745954540178644</v>
      </c>
      <c r="F6" s="3">
        <f>D6/B6*100</f>
        <v>73.54807544576232</v>
      </c>
      <c r="G6" s="3">
        <f aca="true" t="shared" si="0" ref="G6:G43">D6/C6*100</f>
        <v>44.22734772137715</v>
      </c>
      <c r="H6" s="47">
        <f>B6-D6</f>
        <v>100373.60000000003</v>
      </c>
      <c r="I6" s="47">
        <f aca="true" t="shared" si="1" ref="I6:I43">C6-D6</f>
        <v>351936.19999999995</v>
      </c>
    </row>
    <row r="7" spans="1:9" s="37" customFormat="1" ht="18.75">
      <c r="A7" s="104" t="s">
        <v>83</v>
      </c>
      <c r="B7" s="97">
        <v>149875.2</v>
      </c>
      <c r="C7" s="94">
        <f>243287.4+47.1</f>
        <v>243334.5</v>
      </c>
      <c r="D7" s="105">
        <f>6699.4+11261.7+10.2+8073.8+9792.3+0.1+0.8+7352+6.6+10108.4-0.1+7942.1+9848.6-0.1+7861.7+17351.9+0.1+8976.7</f>
        <v>105286.2</v>
      </c>
      <c r="E7" s="95">
        <f>D7/D6*100</f>
        <v>37.725752652167046</v>
      </c>
      <c r="F7" s="95">
        <f>D7/B7*100</f>
        <v>70.24924737381501</v>
      </c>
      <c r="G7" s="95">
        <f>D7/C7*100</f>
        <v>43.26809392009764</v>
      </c>
      <c r="H7" s="105">
        <f>B7-D7</f>
        <v>44589.000000000015</v>
      </c>
      <c r="I7" s="105">
        <f t="shared" si="1"/>
        <v>138048.3</v>
      </c>
    </row>
    <row r="8" spans="1:9" ht="18">
      <c r="A8" s="23" t="s">
        <v>3</v>
      </c>
      <c r="B8" s="42">
        <v>295727.1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12945+14658+9353.4+10.2+0.1+7+16015+13071.9+6973.3+1906+3.4+7.6+13882.5+6.6+747.5+21101.8+2656.1+15.6+10047+6403+9848.6+12369.9+15042.4+0.7+17351.9+16553.3+0.1+9378.9</f>
        <v>210356.8</v>
      </c>
      <c r="E8" s="1">
        <f>D8/D6*100</f>
        <v>75.37425232842835</v>
      </c>
      <c r="F8" s="1">
        <f>D8/B8*100</f>
        <v>71.13206736886812</v>
      </c>
      <c r="G8" s="1">
        <f t="shared" si="0"/>
        <v>42.68508616893698</v>
      </c>
      <c r="H8" s="44">
        <f>B8-D8</f>
        <v>85370.29999999999</v>
      </c>
      <c r="I8" s="44">
        <f t="shared" si="1"/>
        <v>282454.2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0.008277104561329584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</f>
        <v>16404.1</v>
      </c>
      <c r="E10" s="1">
        <f>D10/D6*100</f>
        <v>5.87785501880981</v>
      </c>
      <c r="F10" s="1">
        <f aca="true" t="shared" si="3" ref="F10:F41">D10/B10*100</f>
        <v>91.94607925564709</v>
      </c>
      <c r="G10" s="1">
        <f t="shared" si="0"/>
        <v>59.73490158949802</v>
      </c>
      <c r="H10" s="44">
        <f t="shared" si="2"/>
        <v>1436.9000000000015</v>
      </c>
      <c r="I10" s="44">
        <f t="shared" si="1"/>
        <v>11057.400000000001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</f>
        <v>43696.100000000006</v>
      </c>
      <c r="E11" s="1">
        <f>D11/D6*100</f>
        <v>15.65702115248111</v>
      </c>
      <c r="F11" s="1">
        <f t="shared" si="3"/>
        <v>86.82074585080998</v>
      </c>
      <c r="G11" s="1">
        <f t="shared" si="0"/>
        <v>54.01215072836386</v>
      </c>
      <c r="H11" s="44">
        <f t="shared" si="2"/>
        <v>6632.999999999993</v>
      </c>
      <c r="I11" s="44">
        <f t="shared" si="1"/>
        <v>37204.399999999994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</f>
        <v>5358.199999999999</v>
      </c>
      <c r="E12" s="1">
        <f>D12/D6*100</f>
        <v>1.9199299420136866</v>
      </c>
      <c r="F12" s="1">
        <f t="shared" si="3"/>
        <v>75.66689732111334</v>
      </c>
      <c r="G12" s="1">
        <f t="shared" si="0"/>
        <v>38.194830560426546</v>
      </c>
      <c r="H12" s="44">
        <f t="shared" si="2"/>
        <v>1723.1000000000013</v>
      </c>
      <c r="I12" s="44">
        <f t="shared" si="1"/>
        <v>8670.400000000001</v>
      </c>
    </row>
    <row r="13" spans="1:9" ht="18.75" thickBot="1">
      <c r="A13" s="23" t="s">
        <v>28</v>
      </c>
      <c r="B13" s="43">
        <f>B6-B8-B9-B10-B11-B12</f>
        <v>8429.800000000043</v>
      </c>
      <c r="C13" s="43">
        <f>C6-C8-C9-C10-C11-C12</f>
        <v>15725.19999999993</v>
      </c>
      <c r="D13" s="43">
        <f>D6-D8-D9-D10-D11-D12</f>
        <v>3244.7999999999793</v>
      </c>
      <c r="E13" s="1">
        <f>D13/D6*100</f>
        <v>1.162664453705717</v>
      </c>
      <c r="F13" s="1">
        <f t="shared" si="3"/>
        <v>38.49201641794542</v>
      </c>
      <c r="G13" s="1">
        <f t="shared" si="0"/>
        <v>20.634395746953892</v>
      </c>
      <c r="H13" s="44">
        <f t="shared" si="2"/>
        <v>5185.000000000064</v>
      </c>
      <c r="I13" s="44">
        <f t="shared" si="1"/>
        <v>12480.39999999995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</f>
        <v>156934.90000000005</v>
      </c>
      <c r="E18" s="3">
        <f>D18/D151*100</f>
        <v>22.91239527283266</v>
      </c>
      <c r="F18" s="3">
        <f>D18/B18*100</f>
        <v>77.64929816983359</v>
      </c>
      <c r="G18" s="3">
        <f t="shared" si="0"/>
        <v>43.24179628743312</v>
      </c>
      <c r="H18" s="47">
        <f>B18-D18</f>
        <v>45172.399999999936</v>
      </c>
      <c r="I18" s="47">
        <f t="shared" si="1"/>
        <v>205989.19999999992</v>
      </c>
    </row>
    <row r="19" spans="1:13" s="37" customFormat="1" ht="18.75">
      <c r="A19" s="104" t="s">
        <v>84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</f>
        <v>93067.90000000002</v>
      </c>
      <c r="E19" s="95">
        <f>D19/D18*100</f>
        <v>59.3035073779</v>
      </c>
      <c r="F19" s="95">
        <f t="shared" si="3"/>
        <v>77.32004841854628</v>
      </c>
      <c r="G19" s="95">
        <f t="shared" si="0"/>
        <v>38.85835607115495</v>
      </c>
      <c r="H19" s="105">
        <f t="shared" si="2"/>
        <v>27299.199999999983</v>
      </c>
      <c r="I19" s="105">
        <f t="shared" si="1"/>
        <v>146437.59999999998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156934.90000000005</v>
      </c>
      <c r="E25" s="1">
        <f>D25/D18*100</f>
        <v>100</v>
      </c>
      <c r="F25" s="1">
        <f t="shared" si="3"/>
        <v>77.64929816983359</v>
      </c>
      <c r="G25" s="1">
        <f t="shared" si="0"/>
        <v>43.24179628743312</v>
      </c>
      <c r="H25" s="44">
        <f t="shared" si="2"/>
        <v>45172.399999999936</v>
      </c>
      <c r="I25" s="44">
        <f t="shared" si="1"/>
        <v>205989.19999999992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35784.5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</f>
        <v>24491</v>
      </c>
      <c r="E33" s="3">
        <f>D33/D151*100</f>
        <v>3.5756703743204636</v>
      </c>
      <c r="F33" s="3">
        <f>D33/B33*100</f>
        <v>68.4402464754293</v>
      </c>
      <c r="G33" s="3">
        <f t="shared" si="0"/>
        <v>38.145538992058135</v>
      </c>
      <c r="H33" s="47">
        <f t="shared" si="2"/>
        <v>11293.5</v>
      </c>
      <c r="I33" s="47">
        <f t="shared" si="1"/>
        <v>39713.100000000006</v>
      </c>
    </row>
    <row r="34" spans="1:9" ht="18">
      <c r="A34" s="23" t="s">
        <v>3</v>
      </c>
      <c r="B34" s="42">
        <v>29582.2</v>
      </c>
      <c r="C34" s="43">
        <f>55535.9-3105.8</f>
        <v>52430.1</v>
      </c>
      <c r="D34" s="44">
        <f>1743.2+1833.7+1830.2+1935.3+81+1854.2+129.9+1804.7+34.4+1.5+1881.6+1967.7+0.1+1784.4+235.6+2357.6-0.1</f>
        <v>19475</v>
      </c>
      <c r="E34" s="1">
        <f>D34/D33*100</f>
        <v>79.51900698215671</v>
      </c>
      <c r="F34" s="1">
        <f t="shared" si="3"/>
        <v>65.83350798791164</v>
      </c>
      <c r="G34" s="1">
        <f t="shared" si="0"/>
        <v>37.14469360157619</v>
      </c>
      <c r="H34" s="44">
        <f t="shared" si="2"/>
        <v>10107.2</v>
      </c>
      <c r="I34" s="44">
        <f t="shared" si="1"/>
        <v>32955.1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</f>
        <v>1492.4</v>
      </c>
      <c r="E36" s="1">
        <f>D36/D33*100</f>
        <v>6.093667061369483</v>
      </c>
      <c r="F36" s="1">
        <f t="shared" si="3"/>
        <v>93.53807583829521</v>
      </c>
      <c r="G36" s="1">
        <f t="shared" si="0"/>
        <v>50.670559875055176</v>
      </c>
      <c r="H36" s="44">
        <f t="shared" si="2"/>
        <v>103.09999999999991</v>
      </c>
      <c r="I36" s="44">
        <f t="shared" si="1"/>
        <v>1452.9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</f>
        <v>172.90000000000003</v>
      </c>
      <c r="E37" s="17">
        <f>D37/D33*100</f>
        <v>0.7059736229635378</v>
      </c>
      <c r="F37" s="17">
        <f t="shared" si="3"/>
        <v>33.82237871674492</v>
      </c>
      <c r="G37" s="17">
        <f t="shared" si="0"/>
        <v>20.196238757154543</v>
      </c>
      <c r="H37" s="53">
        <f t="shared" si="2"/>
        <v>338.29999999999995</v>
      </c>
      <c r="I37" s="53">
        <f t="shared" si="1"/>
        <v>683.2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0.10411988077252868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7891.8000000000075</v>
      </c>
      <c r="D39" s="42">
        <f>D33-D34-D36-D37-D35-D38</f>
        <v>3325.2</v>
      </c>
      <c r="E39" s="1">
        <f>D39/D33*100</f>
        <v>13.57723245273774</v>
      </c>
      <c r="F39" s="1">
        <f t="shared" si="3"/>
        <v>81.69823837252157</v>
      </c>
      <c r="G39" s="1">
        <f t="shared" si="0"/>
        <v>42.13487417319239</v>
      </c>
      <c r="H39" s="44">
        <f>B39-D39</f>
        <v>744.8999999999996</v>
      </c>
      <c r="I39" s="44">
        <f t="shared" si="1"/>
        <v>4566.600000000008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1170.2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29.1+22+50.2+8.1+0.6+111.5+89.2+3+14.7+7.1+8.4+11.5+17.6+100.3+27.2+6.2-0.1+30.1+12.7+5+6.1+5+7.2+55.8+7.4+109.8-0.1+35+11.8+22.6+27.4+6.5+3.2+63.8+35.8+6.6+2.7+4</f>
        <v>964.9999999999999</v>
      </c>
      <c r="E43" s="3">
        <f>D43/D151*100</f>
        <v>0.14088938431339051</v>
      </c>
      <c r="F43" s="3">
        <f>D43/B43*100</f>
        <v>82.4645359767561</v>
      </c>
      <c r="G43" s="3">
        <f t="shared" si="0"/>
        <v>46.385310517208225</v>
      </c>
      <c r="H43" s="47">
        <f t="shared" si="2"/>
        <v>205.20000000000016</v>
      </c>
      <c r="I43" s="47">
        <f t="shared" si="1"/>
        <v>1115.4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</f>
        <v>4733</v>
      </c>
      <c r="E45" s="3">
        <f>D45/D151*100</f>
        <v>0.6910149802645361</v>
      </c>
      <c r="F45" s="3">
        <f>D45/B45*100</f>
        <v>79.58634605683538</v>
      </c>
      <c r="G45" s="3">
        <f aca="true" t="shared" si="4" ref="G45:G76">D45/C45*100</f>
        <v>40.15100101798439</v>
      </c>
      <c r="H45" s="47">
        <f>B45-D45</f>
        <v>1214</v>
      </c>
      <c r="I45" s="47">
        <f aca="true" t="shared" si="5" ref="I45:I77">C45-D45</f>
        <v>7055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</f>
        <v>4159.1</v>
      </c>
      <c r="E46" s="1">
        <f>D46/D45*100</f>
        <v>87.87449820409888</v>
      </c>
      <c r="F46" s="1">
        <f aca="true" t="shared" si="6" ref="F46:F74">D46/B46*100</f>
        <v>80.01192743502433</v>
      </c>
      <c r="G46" s="1">
        <f t="shared" si="4"/>
        <v>39.49875115150479</v>
      </c>
      <c r="H46" s="44">
        <f aca="true" t="shared" si="7" ref="H46:H74">B46-D46</f>
        <v>1039</v>
      </c>
      <c r="I46" s="44">
        <f t="shared" si="5"/>
        <v>6370.6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0.008451299387280795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</f>
        <v>26.400000000000002</v>
      </c>
      <c r="E48" s="1">
        <f>D48/D45*100</f>
        <v>0.5577857595605324</v>
      </c>
      <c r="F48" s="1">
        <f t="shared" si="6"/>
        <v>65.34653465346535</v>
      </c>
      <c r="G48" s="1">
        <f t="shared" si="4"/>
        <v>35.53162853297442</v>
      </c>
      <c r="H48" s="44">
        <f t="shared" si="7"/>
        <v>13.999999999999996</v>
      </c>
      <c r="I48" s="44">
        <f t="shared" si="5"/>
        <v>47.900000000000006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</f>
        <v>442.49999999999994</v>
      </c>
      <c r="E49" s="1">
        <f>D49/D45*100</f>
        <v>9.349249947179377</v>
      </c>
      <c r="F49" s="1">
        <f t="shared" si="6"/>
        <v>79.93135838150287</v>
      </c>
      <c r="G49" s="1">
        <f t="shared" si="4"/>
        <v>51.150156051323535</v>
      </c>
      <c r="H49" s="44">
        <f t="shared" si="7"/>
        <v>111.10000000000008</v>
      </c>
      <c r="I49" s="44">
        <f t="shared" si="5"/>
        <v>422.6000000000001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104.59999999999968</v>
      </c>
      <c r="E50" s="1">
        <f>D50/D45*100</f>
        <v>2.210014789773921</v>
      </c>
      <c r="F50" s="1">
        <f t="shared" si="6"/>
        <v>67.8780012978585</v>
      </c>
      <c r="G50" s="1">
        <f t="shared" si="4"/>
        <v>32.94488188976376</v>
      </c>
      <c r="H50" s="44">
        <f t="shared" si="7"/>
        <v>49.499999999999915</v>
      </c>
      <c r="I50" s="44">
        <f t="shared" si="5"/>
        <v>212.89999999999958</v>
      </c>
    </row>
    <row r="51" spans="1:9" ht="18.75" thickBot="1">
      <c r="A51" s="22" t="s">
        <v>4</v>
      </c>
      <c r="B51" s="45">
        <v>13980.8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</f>
        <v>9586.699999999999</v>
      </c>
      <c r="E51" s="3">
        <f>D51/D151*100</f>
        <v>1.3996520835203947</v>
      </c>
      <c r="F51" s="3">
        <f>D51/B51*100</f>
        <v>68.57046807049669</v>
      </c>
      <c r="G51" s="3">
        <f t="shared" si="4"/>
        <v>38.472528222230245</v>
      </c>
      <c r="H51" s="47">
        <f>B51-D51</f>
        <v>4394.1</v>
      </c>
      <c r="I51" s="47">
        <f t="shared" si="5"/>
        <v>15331.6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</f>
        <v>5729.8</v>
      </c>
      <c r="E52" s="1">
        <f>D52/D51*100</f>
        <v>59.768220555561356</v>
      </c>
      <c r="F52" s="1">
        <f t="shared" si="6"/>
        <v>70.88441601821039</v>
      </c>
      <c r="G52" s="1">
        <f t="shared" si="4"/>
        <v>37.57393733523942</v>
      </c>
      <c r="H52" s="44">
        <f t="shared" si="7"/>
        <v>2353.5</v>
      </c>
      <c r="I52" s="44">
        <f t="shared" si="5"/>
        <v>9519.599999999999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1.9+1.9+0.5+7.4+2.1+1.2+12.9+5.1+0.1+4.5+16.8+19.2+9.7+3.1+1.1+1.4+2.5+5.7+19.9+0.8+28.2+4+19.8+8.2+38.7+4.3+0.2+18.2+4.3+27.9+3.9+3+21+4+9.4</f>
        <v>312.8999999999999</v>
      </c>
      <c r="E54" s="1">
        <f>D54/D51*100</f>
        <v>3.263896857104113</v>
      </c>
      <c r="F54" s="1">
        <f t="shared" si="6"/>
        <v>74.39372325249641</v>
      </c>
      <c r="G54" s="1">
        <f t="shared" si="4"/>
        <v>38.620093803999</v>
      </c>
      <c r="H54" s="44">
        <f t="shared" si="7"/>
        <v>107.7000000000001</v>
      </c>
      <c r="I54" s="44">
        <f t="shared" si="5"/>
        <v>497.3000000000001</v>
      </c>
    </row>
    <row r="55" spans="1:9" ht="18">
      <c r="A55" s="23" t="s">
        <v>0</v>
      </c>
      <c r="B55" s="42">
        <v>636.7</v>
      </c>
      <c r="C55" s="43">
        <v>1048.5</v>
      </c>
      <c r="D55" s="44">
        <f>0.5+0.6+7.5+73.9+2.1+51.2+20.8+16.3+5.9+0.4+16.8+14.9+10.4+71.4+0.3+1.2+1.4+16+1.2+0.1+25+43+3.8+1.3+4.1+73.9-0.2+14.3+2.8+3+2.4+0.3+0.4+1.3</f>
        <v>488.3000000000001</v>
      </c>
      <c r="E55" s="1">
        <f>D55/D51*100</f>
        <v>5.093514973870051</v>
      </c>
      <c r="F55" s="1">
        <f t="shared" si="6"/>
        <v>76.69231977383384</v>
      </c>
      <c r="G55" s="1">
        <f t="shared" si="4"/>
        <v>46.571292322365295</v>
      </c>
      <c r="H55" s="44">
        <f t="shared" si="7"/>
        <v>148.39999999999992</v>
      </c>
      <c r="I55" s="44">
        <f t="shared" si="5"/>
        <v>560.1999999999998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</f>
        <v>200</v>
      </c>
      <c r="E56" s="1">
        <f>D56/D51*100</f>
        <v>2.0862236223100754</v>
      </c>
      <c r="F56" s="1">
        <f>D56/B56*100</f>
        <v>82.20304151253596</v>
      </c>
      <c r="G56" s="1">
        <f>D56/C56*100</f>
        <v>38.54307188282906</v>
      </c>
      <c r="H56" s="44">
        <f t="shared" si="7"/>
        <v>43.30000000000001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4596.899999999999</v>
      </c>
      <c r="C57" s="43">
        <f>C51-C52-C55-C54-C53-C56</f>
        <v>7278.3</v>
      </c>
      <c r="D57" s="43">
        <f>D51-D52-D55-D54-D53-D56</f>
        <v>2855.6999999999985</v>
      </c>
      <c r="E57" s="1">
        <f>D57/D51*100</f>
        <v>29.7881439911544</v>
      </c>
      <c r="F57" s="1">
        <f t="shared" si="6"/>
        <v>62.12229981074201</v>
      </c>
      <c r="G57" s="1">
        <f t="shared" si="4"/>
        <v>39.23581056015826</v>
      </c>
      <c r="H57" s="44">
        <f>B57-D57</f>
        <v>1741.2000000000003</v>
      </c>
      <c r="I57" s="44">
        <f>C57-D57</f>
        <v>4422.600000000002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3399.6</v>
      </c>
      <c r="C59" s="46">
        <f>7844.6+200</f>
        <v>8044.6</v>
      </c>
      <c r="D59" s="47">
        <f>55.6+0.2+146.1+0.4+60.8+0.4+59.3+73.6+0.1+18.6+1.9+67.3+0.4+57.5+0.6+144.6-4.5+32.9+1.2+79.7+73.5+4+0.1+78.7+72.2+0.1+9.9+53+0.1+12.7+6.3+29.9+85.7+69.4+15.3+39.7</f>
        <v>1347.3000000000004</v>
      </c>
      <c r="E59" s="3">
        <f>D59/D151*100</f>
        <v>0.1967049403994105</v>
      </c>
      <c r="F59" s="3">
        <f>D59/B59*100</f>
        <v>39.631133074479365</v>
      </c>
      <c r="G59" s="3">
        <f t="shared" si="4"/>
        <v>16.747880565845417</v>
      </c>
      <c r="H59" s="47">
        <f>B59-D59</f>
        <v>2052.2999999999993</v>
      </c>
      <c r="I59" s="47">
        <f t="shared" si="5"/>
        <v>6697.3</v>
      </c>
    </row>
    <row r="60" spans="1:9" ht="18">
      <c r="A60" s="23" t="s">
        <v>3</v>
      </c>
      <c r="B60" s="42">
        <v>1451.1</v>
      </c>
      <c r="C60" s="43">
        <v>2900.3</v>
      </c>
      <c r="D60" s="44">
        <f>55.6+146.1+60.8+59.3+73.6+0.1+67.3+144.6-4.5+79.7+66.8+72.2-0.1+53+75.7+69.4+0.1</f>
        <v>1019.7</v>
      </c>
      <c r="E60" s="1">
        <f>D60/D59*100</f>
        <v>75.68470273881094</v>
      </c>
      <c r="F60" s="1">
        <f t="shared" si="6"/>
        <v>70.27082902625595</v>
      </c>
      <c r="G60" s="1">
        <f t="shared" si="4"/>
        <v>35.15843188635658</v>
      </c>
      <c r="H60" s="44">
        <f t="shared" si="7"/>
        <v>431.39999999999986</v>
      </c>
      <c r="I60" s="44">
        <f t="shared" si="5"/>
        <v>1880.6000000000001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0.23751206115935566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215.8</v>
      </c>
      <c r="C62" s="43">
        <v>451.8</v>
      </c>
      <c r="D62" s="44">
        <f>0.4+18.6+55.1+0.5+32.9+0.7+67.5+3.7+0.4+6.3+12.6+0.1</f>
        <v>198.79999999999998</v>
      </c>
      <c r="E62" s="1">
        <f>D62/D59*100</f>
        <v>14.75543679952497</v>
      </c>
      <c r="F62" s="1">
        <f t="shared" si="6"/>
        <v>92.12233549582946</v>
      </c>
      <c r="G62" s="1">
        <f t="shared" si="4"/>
        <v>44.00177069499778</v>
      </c>
      <c r="H62" s="44">
        <f t="shared" si="7"/>
        <v>17.00000000000003</v>
      </c>
      <c r="I62" s="44">
        <f t="shared" si="5"/>
        <v>253.00000000000003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264.50000000000006</v>
      </c>
      <c r="C64" s="43">
        <f>C59-C60-C62-C63-C61</f>
        <v>641.7</v>
      </c>
      <c r="D64" s="43">
        <f>D59-D60-D62-D63-D61</f>
        <v>125.60000000000038</v>
      </c>
      <c r="E64" s="1">
        <f>D64/D59*100</f>
        <v>9.322348400504739</v>
      </c>
      <c r="F64" s="1">
        <f t="shared" si="6"/>
        <v>47.48582230623832</v>
      </c>
      <c r="G64" s="1">
        <f t="shared" si="4"/>
        <v>19.573009194327625</v>
      </c>
      <c r="H64" s="44">
        <f t="shared" si="7"/>
        <v>138.8999999999997</v>
      </c>
      <c r="I64" s="44">
        <f t="shared" si="5"/>
        <v>516.0999999999997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350.2</v>
      </c>
      <c r="C69" s="46">
        <f>C70+C71</f>
        <v>460.5</v>
      </c>
      <c r="D69" s="47">
        <f>SUM(D70:D71)</f>
        <v>242.49999999999997</v>
      </c>
      <c r="E69" s="35">
        <f>D69/D151*100</f>
        <v>0.03540484528082612</v>
      </c>
      <c r="F69" s="3">
        <f>D69/B69*100</f>
        <v>69.24614505996573</v>
      </c>
      <c r="G69" s="3">
        <f t="shared" si="4"/>
        <v>52.660152008686204</v>
      </c>
      <c r="H69" s="47">
        <f>B69-D69</f>
        <v>107.70000000000002</v>
      </c>
      <c r="I69" s="47">
        <f t="shared" si="5"/>
        <v>218.00000000000003</v>
      </c>
    </row>
    <row r="70" spans="1:9" ht="18">
      <c r="A70" s="23" t="s">
        <v>8</v>
      </c>
      <c r="B70" s="42">
        <v>289</v>
      </c>
      <c r="C70" s="43">
        <f>289</f>
        <v>289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81.66089965397923</v>
      </c>
      <c r="G70" s="1">
        <f t="shared" si="4"/>
        <v>81.66089965397923</v>
      </c>
      <c r="H70" s="44">
        <f t="shared" si="7"/>
        <v>53.00000000000003</v>
      </c>
      <c r="I70" s="44">
        <f t="shared" si="5"/>
        <v>53.00000000000003</v>
      </c>
    </row>
    <row r="71" spans="1:9" ht="18.75" thickBot="1">
      <c r="A71" s="23" t="s">
        <v>9</v>
      </c>
      <c r="B71" s="42">
        <v>61.2</v>
      </c>
      <c r="C71" s="43">
        <f>267.3-68.6-27.9+0.7</f>
        <v>171.5</v>
      </c>
      <c r="D71" s="44">
        <f>6.5</f>
        <v>6.5</v>
      </c>
      <c r="E71" s="1">
        <f>D71/D70*100</f>
        <v>2.7542372881355934</v>
      </c>
      <c r="F71" s="1">
        <f t="shared" si="6"/>
        <v>10.620915032679738</v>
      </c>
      <c r="G71" s="1">
        <f t="shared" si="4"/>
        <v>3.7900874635568513</v>
      </c>
      <c r="H71" s="44">
        <f t="shared" si="7"/>
        <v>54.7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2562.9</v>
      </c>
      <c r="C77" s="62">
        <f>10000-100-5823.7-1513.4</f>
        <v>2562.9</v>
      </c>
      <c r="D77" s="63"/>
      <c r="E77" s="41"/>
      <c r="F77" s="41"/>
      <c r="G77" s="41"/>
      <c r="H77" s="63">
        <f>B77-D77</f>
        <v>2562.9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</f>
        <v>37398.00000000001</v>
      </c>
      <c r="E90" s="3">
        <f>D90/D151*100</f>
        <v>5.46008413943231</v>
      </c>
      <c r="F90" s="3">
        <f aca="true" t="shared" si="10" ref="F90:F96">D90/B90*100</f>
        <v>45.9138761855069</v>
      </c>
      <c r="G90" s="3">
        <f t="shared" si="8"/>
        <v>23.63591663280146</v>
      </c>
      <c r="H90" s="47">
        <f aca="true" t="shared" si="11" ref="H90:H96">B90-D90</f>
        <v>44054.49999999999</v>
      </c>
      <c r="I90" s="47">
        <f t="shared" si="9"/>
        <v>120827.29999999999</v>
      </c>
    </row>
    <row r="91" spans="1:9" ht="18">
      <c r="A91" s="23" t="s">
        <v>3</v>
      </c>
      <c r="B91" s="42">
        <v>74944.9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</f>
        <v>33831.100000000006</v>
      </c>
      <c r="E91" s="1">
        <f>D91/D90*100</f>
        <v>90.46232418845928</v>
      </c>
      <c r="F91" s="1">
        <f t="shared" si="10"/>
        <v>45.141297139631924</v>
      </c>
      <c r="G91" s="1">
        <f t="shared" si="8"/>
        <v>22.87736965462584</v>
      </c>
      <c r="H91" s="44">
        <f t="shared" si="11"/>
        <v>41113.79999999999</v>
      </c>
      <c r="I91" s="44">
        <f t="shared" si="9"/>
        <v>114049.1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</f>
        <v>1164.2000000000003</v>
      </c>
      <c r="E92" s="1">
        <f>D92/D90*100</f>
        <v>3.1130006952243434</v>
      </c>
      <c r="F92" s="1">
        <f t="shared" si="10"/>
        <v>69.82546632279735</v>
      </c>
      <c r="G92" s="1">
        <f t="shared" si="8"/>
        <v>44.42494085323973</v>
      </c>
      <c r="H92" s="44">
        <f t="shared" si="11"/>
        <v>503.0999999999997</v>
      </c>
      <c r="I92" s="44">
        <f t="shared" si="9"/>
        <v>1456.3999999999996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4840.300000000006</v>
      </c>
      <c r="C94" s="43">
        <f>C90-C91-C92-C93</f>
        <v>7724.499999999976</v>
      </c>
      <c r="D94" s="43">
        <f>D90-D91-D92-D93</f>
        <v>2402.700000000001</v>
      </c>
      <c r="E94" s="1">
        <f>D94/D90*100</f>
        <v>6.424675116316382</v>
      </c>
      <c r="F94" s="1">
        <f t="shared" si="10"/>
        <v>49.63948515587873</v>
      </c>
      <c r="G94" s="1">
        <f>D94/C94*100</f>
        <v>31.10492588517067</v>
      </c>
      <c r="H94" s="44">
        <f t="shared" si="11"/>
        <v>2437.6000000000045</v>
      </c>
      <c r="I94" s="44">
        <f>C94-D94</f>
        <v>5321.799999999976</v>
      </c>
    </row>
    <row r="95" spans="1:9" ht="18.75">
      <c r="A95" s="108" t="s">
        <v>12</v>
      </c>
      <c r="B95" s="128">
        <v>33869.5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</f>
        <v>26872.4</v>
      </c>
      <c r="E95" s="107">
        <f>D95/D151*100</f>
        <v>3.9233532549462753</v>
      </c>
      <c r="F95" s="110">
        <f t="shared" si="10"/>
        <v>79.34100001476256</v>
      </c>
      <c r="G95" s="106">
        <f>D95/C95*100</f>
        <v>41.21704426410297</v>
      </c>
      <c r="H95" s="111">
        <f t="shared" si="11"/>
        <v>6997.0999999999985</v>
      </c>
      <c r="I95" s="121">
        <f>C95-D95</f>
        <v>38324.9</v>
      </c>
    </row>
    <row r="96" spans="1:9" ht="18.75" thickBot="1">
      <c r="A96" s="109" t="s">
        <v>85</v>
      </c>
      <c r="B96" s="113">
        <v>5207.9</v>
      </c>
      <c r="C96" s="114">
        <f>10660.3-133.5</f>
        <v>10526.8</v>
      </c>
      <c r="D96" s="115">
        <f>69.1+1043.7+68.3+1051.8+1+68.3+66.1+938.4+3+68.7+11.3+4.3+734+67.7+6.3+0.4</f>
        <v>4202.4</v>
      </c>
      <c r="E96" s="116">
        <f>D96/D95*100</f>
        <v>15.63835012875664</v>
      </c>
      <c r="F96" s="117">
        <f t="shared" si="10"/>
        <v>80.69279364043088</v>
      </c>
      <c r="G96" s="118">
        <f>D96/C96*100</f>
        <v>39.920963635672756</v>
      </c>
      <c r="H96" s="122">
        <f t="shared" si="11"/>
        <v>1005.5</v>
      </c>
      <c r="I96" s="123">
        <f>C96-D96</f>
        <v>6324.4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7383.4</v>
      </c>
      <c r="C102" s="92">
        <f>12999.2-348+46.7-53.7+124.7-124.6</f>
        <v>12644.300000000001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</f>
        <v>3746.2999999999993</v>
      </c>
      <c r="E102" s="19">
        <f>D102/D151*100</f>
        <v>0.546957409796119</v>
      </c>
      <c r="F102" s="19">
        <f>D102/B102*100</f>
        <v>50.73949670883332</v>
      </c>
      <c r="G102" s="19">
        <f aca="true" t="shared" si="12" ref="G102:G149">D102/C102*100</f>
        <v>29.628370095616198</v>
      </c>
      <c r="H102" s="79">
        <f aca="true" t="shared" si="13" ref="H102:H107">B102-D102</f>
        <v>3637.1000000000004</v>
      </c>
      <c r="I102" s="79">
        <f aca="true" t="shared" si="14" ref="I102:I149">C102-D102</f>
        <v>8898.000000000002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</f>
        <v>68.29999999999998</v>
      </c>
      <c r="E103" s="83">
        <f>D103/D102*100</f>
        <v>1.8231321570616341</v>
      </c>
      <c r="F103" s="1">
        <f>D103/B103*100</f>
        <v>46.941580756013735</v>
      </c>
      <c r="G103" s="83">
        <f>D103/C103*100</f>
        <v>26.36047857969895</v>
      </c>
      <c r="H103" s="87">
        <f t="shared" si="13"/>
        <v>77.20000000000002</v>
      </c>
      <c r="I103" s="87">
        <f t="shared" si="14"/>
        <v>190.80000000000004</v>
      </c>
    </row>
    <row r="104" spans="1:9" ht="18">
      <c r="A104" s="85" t="s">
        <v>49</v>
      </c>
      <c r="B104" s="74">
        <v>6171</v>
      </c>
      <c r="C104" s="44">
        <f>10720.8-348+46.7-56.3+125.1-124.6</f>
        <v>10363.7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81.37896057443345</v>
      </c>
      <c r="F104" s="1">
        <f aca="true" t="shared" si="15" ref="F104:F149">D104/B104*100</f>
        <v>49.40366229136282</v>
      </c>
      <c r="G104" s="1">
        <f t="shared" si="12"/>
        <v>29.417100070438163</v>
      </c>
      <c r="H104" s="44">
        <f t="shared" si="13"/>
        <v>3122.3</v>
      </c>
      <c r="I104" s="44">
        <f t="shared" si="14"/>
        <v>7315.000000000001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1066.8999999999996</v>
      </c>
      <c r="C106" s="88">
        <f>C102-C103-C104</f>
        <v>2021.5</v>
      </c>
      <c r="D106" s="88">
        <f>D102-D103-D104</f>
        <v>629.2999999999993</v>
      </c>
      <c r="E106" s="84">
        <f>D106/D102*100</f>
        <v>16.797907268504908</v>
      </c>
      <c r="F106" s="84">
        <f t="shared" si="15"/>
        <v>58.98397225606894</v>
      </c>
      <c r="G106" s="84">
        <f t="shared" si="12"/>
        <v>31.130348750927496</v>
      </c>
      <c r="H106" s="123">
        <f>B106-D106</f>
        <v>437.60000000000036</v>
      </c>
      <c r="I106" s="123">
        <f t="shared" si="14"/>
        <v>1392.2000000000007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160290.1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139534.30000000002</v>
      </c>
      <c r="E107" s="82">
        <f>D107/D151*100</f>
        <v>20.371918774714953</v>
      </c>
      <c r="F107" s="82">
        <f>D107/B107*100</f>
        <v>87.05110296892947</v>
      </c>
      <c r="G107" s="82">
        <f t="shared" si="12"/>
        <v>26.050608276866893</v>
      </c>
      <c r="H107" s="81">
        <f t="shared" si="13"/>
        <v>20755.79999999999</v>
      </c>
      <c r="I107" s="81">
        <f t="shared" si="14"/>
        <v>396093.4999999999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</f>
        <v>1004.9000000000001</v>
      </c>
      <c r="E108" s="6">
        <f>D108/D107*100</f>
        <v>0.7201813460919645</v>
      </c>
      <c r="F108" s="6">
        <f t="shared" si="15"/>
        <v>44.87563077747511</v>
      </c>
      <c r="G108" s="6">
        <f t="shared" si="12"/>
        <v>24.53608750854576</v>
      </c>
      <c r="H108" s="61">
        <f aca="true" t="shared" si="16" ref="H108:H149">B108-D108</f>
        <v>1234.4</v>
      </c>
      <c r="I108" s="61">
        <f t="shared" si="14"/>
        <v>3090.7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53.17942083789432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80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0.12305218143495898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53.6</v>
      </c>
      <c r="C113" s="61">
        <v>60</v>
      </c>
      <c r="D113" s="72">
        <f>9.1+9.1</f>
        <v>18.2</v>
      </c>
      <c r="E113" s="6">
        <f>D113/D107*100</f>
        <v>0.013043387898172706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</f>
        <v>1170.6000000000001</v>
      </c>
      <c r="E114" s="6">
        <f>D114/D107*100</f>
        <v>0.8389335095385149</v>
      </c>
      <c r="F114" s="6">
        <f t="shared" si="15"/>
        <v>75.35242999678147</v>
      </c>
      <c r="G114" s="6">
        <f t="shared" si="12"/>
        <v>40.15229471084585</v>
      </c>
      <c r="H114" s="61">
        <f t="shared" si="16"/>
        <v>382.89999999999986</v>
      </c>
      <c r="I114" s="61">
        <f t="shared" si="14"/>
        <v>1744.8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0.16562235952020402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82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20236.6</v>
      </c>
      <c r="C124" s="53">
        <f>33585.8+9933.2</f>
        <v>43519</v>
      </c>
      <c r="D124" s="76">
        <f>3483.8+2635.6+1853.3+812.9+1333.3+1694.1+1722.4+661.9+934+1328+225</f>
        <v>16684.3</v>
      </c>
      <c r="E124" s="17">
        <f>D124/D107*100</f>
        <v>11.957131687334224</v>
      </c>
      <c r="F124" s="6">
        <f t="shared" si="15"/>
        <v>82.44616190466778</v>
      </c>
      <c r="G124" s="6">
        <f t="shared" si="12"/>
        <v>38.337967324616834</v>
      </c>
      <c r="H124" s="61">
        <f t="shared" si="16"/>
        <v>3552.2999999999993</v>
      </c>
      <c r="I124" s="61">
        <f t="shared" si="14"/>
        <v>26834.7</v>
      </c>
    </row>
    <row r="125" spans="1:9" s="2" customFormat="1" ht="18.75">
      <c r="A125" s="16" t="s">
        <v>96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0.011466714635756225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688.7</v>
      </c>
      <c r="C128" s="53">
        <v>1253.3</v>
      </c>
      <c r="D128" s="76">
        <f>6.5+6.7+0.9+10.2+6.4+2.4+29+2.5+26.7+1.1+7.5+20.9+3.3+0.1+0.1+0.6+54.3+6.4+19+0.1+6.4-0.1+0.9+1</f>
        <v>212.89999999999998</v>
      </c>
      <c r="E128" s="17">
        <f>D128/D107*100</f>
        <v>0.15257897162203124</v>
      </c>
      <c r="F128" s="6">
        <f t="shared" si="15"/>
        <v>30.913314941193548</v>
      </c>
      <c r="G128" s="6">
        <f t="shared" si="12"/>
        <v>16.987153913667914</v>
      </c>
      <c r="H128" s="61">
        <f t="shared" si="16"/>
        <v>475.80000000000007</v>
      </c>
      <c r="I128" s="61">
        <f t="shared" si="14"/>
        <v>1040.4</v>
      </c>
    </row>
    <row r="129" spans="1:9" s="32" customFormat="1" ht="18">
      <c r="A129" s="23" t="s">
        <v>90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15.03053076561766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0.011036712836915367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232</v>
      </c>
      <c r="C135" s="53">
        <v>626.8</v>
      </c>
      <c r="D135" s="76">
        <f>1.2</f>
        <v>1.2</v>
      </c>
      <c r="E135" s="17">
        <f>D135/D107*100</f>
        <v>0.0008600035976817169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90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86</v>
      </c>
      <c r="B137" s="73">
        <v>226.7</v>
      </c>
      <c r="C137" s="53">
        <v>381.2</v>
      </c>
      <c r="D137" s="76">
        <f>0.5+1.3+15.9+33.5+3+0.6+15.2+1.3+36.5+1.9+0.3+0.3+0.6+5+2+16.5+0.1+0.5+1.2+18.6-0.1+0.3</f>
        <v>154.99999999999997</v>
      </c>
      <c r="E137" s="17">
        <f>D137/D107*100</f>
        <v>0.1110837980338884</v>
      </c>
      <c r="F137" s="6">
        <f t="shared" si="15"/>
        <v>68.37229819144243</v>
      </c>
      <c r="G137" s="6">
        <f>D137/C137*100</f>
        <v>40.6610703043022</v>
      </c>
      <c r="H137" s="61">
        <f t="shared" si="16"/>
        <v>71.70000000000002</v>
      </c>
      <c r="I137" s="61">
        <f t="shared" si="14"/>
        <v>226.20000000000002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</f>
        <v>139.9</v>
      </c>
      <c r="E138" s="1">
        <f>D138/D137*100</f>
        <v>90.25806451612905</v>
      </c>
      <c r="F138" s="1">
        <f t="shared" si="15"/>
        <v>75.6625202812331</v>
      </c>
      <c r="G138" s="1">
        <f>D138/C138*100</f>
        <v>45.70401829467494</v>
      </c>
      <c r="H138" s="44">
        <f t="shared" si="16"/>
        <v>45</v>
      </c>
      <c r="I138" s="44">
        <f t="shared" si="14"/>
        <v>166.20000000000002</v>
      </c>
    </row>
    <row r="139" spans="1:9" s="2" customFormat="1" ht="18.75">
      <c r="A139" s="16" t="s">
        <v>102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</f>
        <v>530.5999999999999</v>
      </c>
      <c r="E139" s="17">
        <f>D139/D107*100</f>
        <v>0.38026492410826573</v>
      </c>
      <c r="F139" s="6">
        <f t="shared" si="15"/>
        <v>70.73723503532861</v>
      </c>
      <c r="G139" s="6">
        <f t="shared" si="12"/>
        <v>35.07867248446383</v>
      </c>
      <c r="H139" s="61">
        <f t="shared" si="16"/>
        <v>219.5000000000001</v>
      </c>
      <c r="I139" s="61">
        <f t="shared" si="14"/>
        <v>982.0000000000002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</f>
        <v>441.2</v>
      </c>
      <c r="E140" s="1">
        <f>D140/D139*100</f>
        <v>83.15114964191483</v>
      </c>
      <c r="F140" s="1">
        <f aca="true" t="shared" si="17" ref="F140:F148">D140/B140*100</f>
        <v>78.87021809081159</v>
      </c>
      <c r="G140" s="1">
        <f t="shared" si="12"/>
        <v>37.43106812590141</v>
      </c>
      <c r="H140" s="44">
        <f t="shared" si="16"/>
        <v>118.19999999999999</v>
      </c>
      <c r="I140" s="44">
        <f t="shared" si="14"/>
        <v>737.5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</f>
        <v>17.9</v>
      </c>
      <c r="E141" s="1">
        <f>D141/D139*100</f>
        <v>3.3735393893705243</v>
      </c>
      <c r="F141" s="1">
        <f t="shared" si="17"/>
        <v>73.66255144032921</v>
      </c>
      <c r="G141" s="1">
        <f>D141/C141*100</f>
        <v>47.73333333333333</v>
      </c>
      <c r="H141" s="44">
        <f t="shared" si="16"/>
        <v>6.400000000000002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0.2150008994204292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26585.6-1091.4-108.4</f>
        <v>25385.799999999996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</f>
        <v>16060.500000000002</v>
      </c>
      <c r="E144" s="17">
        <f>D144/D107*100</f>
        <v>11.51007315047268</v>
      </c>
      <c r="F144" s="99">
        <f t="shared" si="17"/>
        <v>63.265683965051345</v>
      </c>
      <c r="G144" s="6">
        <f t="shared" si="12"/>
        <v>25.197288943974648</v>
      </c>
      <c r="H144" s="61">
        <f t="shared" si="16"/>
        <v>9325.299999999994</v>
      </c>
      <c r="I144" s="61">
        <f t="shared" si="14"/>
        <v>47678.5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0.0546818954192625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79</v>
      </c>
      <c r="B147" s="73">
        <v>6025</v>
      </c>
      <c r="C147" s="53">
        <v>10550.8</v>
      </c>
      <c r="D147" s="76">
        <f>1601.8+39.7+92.5+565.2+121.3+853.6+638.8+424+800.9+24.5+1.5</f>
        <v>5163.799999999999</v>
      </c>
      <c r="E147" s="17">
        <f>D147/D107*100</f>
        <v>3.700738814757374</v>
      </c>
      <c r="F147" s="99">
        <f t="shared" si="17"/>
        <v>85.70622406639002</v>
      </c>
      <c r="G147" s="6">
        <f t="shared" si="12"/>
        <v>48.9422603025363</v>
      </c>
      <c r="H147" s="61">
        <f t="shared" si="16"/>
        <v>861.2000000000007</v>
      </c>
      <c r="I147" s="61">
        <f t="shared" si="14"/>
        <v>5387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</f>
        <v>85266.69999999998</v>
      </c>
      <c r="C148" s="53">
        <f>376354.8-1000+14285.9-198-200-300-15786.4</f>
        <v>373156.3</v>
      </c>
      <c r="D148" s="76">
        <f>69938.3+2324.7+1312.6+155+2603.6+1211+415+5415.4+691.3+550.4</f>
        <v>84617.3</v>
      </c>
      <c r="E148" s="17">
        <f>D148/D107*100</f>
        <v>60.64265202176096</v>
      </c>
      <c r="F148" s="6">
        <f t="shared" si="17"/>
        <v>99.23838966442939</v>
      </c>
      <c r="G148" s="6">
        <f t="shared" si="12"/>
        <v>22.676101140460446</v>
      </c>
      <c r="H148" s="61">
        <f t="shared" si="16"/>
        <v>649.3999999999796</v>
      </c>
      <c r="I148" s="61">
        <f t="shared" si="14"/>
        <v>288539</v>
      </c>
      <c r="K148" s="91"/>
      <c r="L148" s="38"/>
    </row>
    <row r="149" spans="1:12" s="2" customFormat="1" ht="18.75">
      <c r="A149" s="16" t="s">
        <v>105</v>
      </c>
      <c r="B149" s="73">
        <v>14742.6</v>
      </c>
      <c r="C149" s="53">
        <v>29485.2</v>
      </c>
      <c r="D149" s="76">
        <f>819+819+819.1+819+819+819.1+819+819+819.1+819+819+819.1+819.1+819+819+819</f>
        <v>13104.5</v>
      </c>
      <c r="E149" s="17">
        <f>D149/D107*100</f>
        <v>9.391597621516716</v>
      </c>
      <c r="F149" s="6">
        <f t="shared" si="15"/>
        <v>88.88866278675404</v>
      </c>
      <c r="G149" s="6">
        <f t="shared" si="12"/>
        <v>44.44433139337702</v>
      </c>
      <c r="H149" s="61">
        <f t="shared" si="16"/>
        <v>1638.1000000000004</v>
      </c>
      <c r="I149" s="61">
        <f t="shared" si="14"/>
        <v>16380.7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171756.80000000002</v>
      </c>
      <c r="C150" s="77">
        <f>C43+C69+C72+C77+C79+C87+C102+C107+C100+C84+C98</f>
        <v>553375.8999999999</v>
      </c>
      <c r="D150" s="53">
        <f>D43+D69+D72+D77+D79+D87+D102+D107+D100+D84+D98</f>
        <v>144488.1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927754.7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684934.5000000001</v>
      </c>
      <c r="E151" s="31">
        <v>100</v>
      </c>
      <c r="F151" s="3">
        <f>D151/B151*100</f>
        <v>73.8271118432491</v>
      </c>
      <c r="G151" s="3">
        <f aca="true" t="shared" si="18" ref="G151:G157">D151/C151*100</f>
        <v>36.4385609190503</v>
      </c>
      <c r="H151" s="47">
        <f aca="true" t="shared" si="19" ref="H151:H157">B151-D151</f>
        <v>242820.19999999984</v>
      </c>
      <c r="I151" s="47">
        <f aca="true" t="shared" si="20" ref="I151:I157">C151-D151</f>
        <v>1194762.4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415886.8</v>
      </c>
      <c r="C152" s="60">
        <f>C8+C20+C34+C52+C60+C91+C115+C119+C46+C140+C131+C103</f>
        <v>723589.8999999999</v>
      </c>
      <c r="D152" s="60">
        <f>D8+D20+D34+D52+D60+D91+D115+D119+D46+D140+D131+D103</f>
        <v>275276.2</v>
      </c>
      <c r="E152" s="6">
        <f>D152/D151*100</f>
        <v>40.190149569046376</v>
      </c>
      <c r="F152" s="6">
        <f aca="true" t="shared" si="21" ref="F152:F157">D152/B152*100</f>
        <v>66.19017482641911</v>
      </c>
      <c r="G152" s="6">
        <f t="shared" si="18"/>
        <v>38.04312359804912</v>
      </c>
      <c r="H152" s="61">
        <f t="shared" si="19"/>
        <v>140610.59999999998</v>
      </c>
      <c r="I152" s="72">
        <f t="shared" si="20"/>
        <v>448313.6999999999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61876.90000000001</v>
      </c>
      <c r="C153" s="61">
        <f>C11+C23+C36+C55+C62+C92+C49+C141+C109+C112+C96+C138</f>
        <v>102336.00000000003</v>
      </c>
      <c r="D153" s="61">
        <f>D11+D23+D36+D55+D62+D92+D49+D141+D109+D112+D96+D138</f>
        <v>52376.900000000016</v>
      </c>
      <c r="E153" s="6">
        <f>D153/D151*100</f>
        <v>7.646993982636296</v>
      </c>
      <c r="F153" s="6">
        <f t="shared" si="21"/>
        <v>84.64693609408359</v>
      </c>
      <c r="G153" s="6">
        <f t="shared" si="18"/>
        <v>51.18130472170106</v>
      </c>
      <c r="H153" s="61">
        <f t="shared" si="19"/>
        <v>9499.999999999993</v>
      </c>
      <c r="I153" s="72">
        <f t="shared" si="20"/>
        <v>49959.10000000001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16746.600000000002</v>
      </c>
      <c r="E154" s="6">
        <f>D154/D151*100</f>
        <v>2.4449929153809595</v>
      </c>
      <c r="F154" s="6">
        <f t="shared" si="21"/>
        <v>89.8148098489196</v>
      </c>
      <c r="G154" s="6">
        <f t="shared" si="18"/>
        <v>58.371471294576104</v>
      </c>
      <c r="H154" s="61">
        <f t="shared" si="19"/>
        <v>1899.0999999999985</v>
      </c>
      <c r="I154" s="72">
        <f t="shared" si="20"/>
        <v>11943.099999999999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14999.8</v>
      </c>
      <c r="C155" s="60">
        <f>C12+C24+C104+C63+C38+C93+C129+C56+C136</f>
        <v>29558.7</v>
      </c>
      <c r="D155" s="60">
        <f>D12+D24+D104+D63+D38+D93+D129+D56+D136</f>
        <v>8665.599999999999</v>
      </c>
      <c r="E155" s="6">
        <f>D155/D151*100</f>
        <v>1.2651720711980485</v>
      </c>
      <c r="F155" s="6">
        <f t="shared" si="21"/>
        <v>57.77143695249269</v>
      </c>
      <c r="G155" s="6">
        <f t="shared" si="18"/>
        <v>29.31658022849448</v>
      </c>
      <c r="H155" s="61">
        <f>B155-D155</f>
        <v>6334.200000000001</v>
      </c>
      <c r="I155" s="72">
        <f t="shared" si="20"/>
        <v>20893.100000000002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0.0034309850065955207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416296.29999999993</v>
      </c>
      <c r="C157" s="78">
        <f>C151-C152-C153-C154-C155-C156</f>
        <v>995415.7000000001</v>
      </c>
      <c r="D157" s="78">
        <f>D151-D152-D153-D154-D155-D156</f>
        <v>331845.7000000001</v>
      </c>
      <c r="E157" s="36">
        <f>D157/D151*100</f>
        <v>48.44926047673172</v>
      </c>
      <c r="F157" s="36">
        <f t="shared" si="21"/>
        <v>79.71382402389841</v>
      </c>
      <c r="G157" s="36">
        <f t="shared" si="18"/>
        <v>33.33739863656964</v>
      </c>
      <c r="H157" s="126">
        <f t="shared" si="19"/>
        <v>84450.5999999998</v>
      </c>
      <c r="I157" s="126">
        <f t="shared" si="20"/>
        <v>663570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684934.5000000001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684934.5000000001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2017-06-12T05:09:41Z</dcterms:modified>
  <cp:category/>
  <cp:version/>
  <cp:contentType/>
  <cp:contentStatus/>
</cp:coreProperties>
</file>